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Gegevens" sheetId="1" r:id="rId1"/>
    <sheet name="Uitkomst" sheetId="2" r:id="rId2"/>
    <sheet name="Onderbouwing" sheetId="3" r:id="rId3"/>
    <sheet name="Blad1" sheetId="4" state="hidden" r:id="rId4"/>
  </sheets>
  <definedNames/>
  <calcPr fullCalcOnLoad="1"/>
</workbook>
</file>

<file path=xl/sharedStrings.xml><?xml version="1.0" encoding="utf-8"?>
<sst xmlns="http://schemas.openxmlformats.org/spreadsheetml/2006/main" count="84" uniqueCount="74">
  <si>
    <t>Totaal</t>
  </si>
  <si>
    <t>per jaar</t>
  </si>
  <si>
    <t>btw</t>
  </si>
  <si>
    <t>Brandstofprijs</t>
  </si>
  <si>
    <t>Aantal kilometers per jaar</t>
  </si>
  <si>
    <t>Aankoopprijs</t>
  </si>
  <si>
    <t>Verwachte verkoopprijs</t>
  </si>
  <si>
    <t>Afschrijving per jaar</t>
  </si>
  <si>
    <t>Verwacht aantal jaren gebruik</t>
  </si>
  <si>
    <t>Prive</t>
  </si>
  <si>
    <t>Zakelijk</t>
  </si>
  <si>
    <t xml:space="preserve">AANKOOP </t>
  </si>
  <si>
    <t>GEBRUIKSKOSTEN</t>
  </si>
  <si>
    <t>Leaseprijs incl. brandstof</t>
  </si>
  <si>
    <t>Catalogusprijs</t>
  </si>
  <si>
    <t>Bijtelling</t>
  </si>
  <si>
    <t>n.v.t.</t>
  </si>
  <si>
    <t>Bijtellingscategorie</t>
  </si>
  <si>
    <t>Lease</t>
  </si>
  <si>
    <t>REGELINGEN</t>
  </si>
  <si>
    <t>Voorbeeld</t>
  </si>
  <si>
    <t>Resultaat</t>
  </si>
  <si>
    <t>Opmerkingen:</t>
  </si>
  <si>
    <t>Handige links om gegevens te achterhalen:</t>
  </si>
  <si>
    <t>www.independer.nl</t>
  </si>
  <si>
    <t>www.belastingdienst.nl/reken/motorrijtuigenbelasting/</t>
  </si>
  <si>
    <t>www.autotrack.nl/owa_dima/owa/!att_occsearch.search</t>
  </si>
  <si>
    <t>www.nu.nl/brandstof/</t>
  </si>
  <si>
    <t>www.directlease.nl</t>
  </si>
  <si>
    <t>Dit rekenmodel gaat uit van de totaalkosten van de auto, zowel werknemers als werkgeverskosten</t>
  </si>
  <si>
    <t>ZAKELIJK OF PRIVE</t>
  </si>
  <si>
    <t>KOPEN OF LEASEN</t>
  </si>
  <si>
    <t xml:space="preserve">Vul uw </t>
  </si>
  <si>
    <t>Gegevens in</t>
  </si>
  <si>
    <t>Wegenbelasting per jaar</t>
  </si>
  <si>
    <t>Verzekering per jaar</t>
  </si>
  <si>
    <t xml:space="preserve">Onderhoud per jaar </t>
  </si>
  <si>
    <t>Leaseprijs per maand  incl. brandstof</t>
  </si>
  <si>
    <t>Leasen en alleen zakelijk rijden</t>
  </si>
  <si>
    <t>Kopen en alleen zakelijk rijden</t>
  </si>
  <si>
    <t xml:space="preserve">Zakelijk kopen  </t>
  </si>
  <si>
    <t>Alleen zakelijk rijden</t>
  </si>
  <si>
    <t xml:space="preserve">Leasen  </t>
  </si>
  <si>
    <t>BMW 3 serie '11</t>
  </si>
  <si>
    <t>ZAKELIJK KOPEN, PRIVE KOPEN OF LEASEN</t>
  </si>
  <si>
    <t>Onderbouwing:</t>
  </si>
  <si>
    <t>Verbruik van de auto,  1 op…</t>
  </si>
  <si>
    <t>Vul dit vak ook in als de auto nieuw is.</t>
  </si>
  <si>
    <t>Indien de auto een BTW auto is, vul hier het BTW bedrag in.</t>
  </si>
  <si>
    <t>Zoek uw auto, maar dan x jaar ouder op www.autotrack.nl</t>
  </si>
  <si>
    <t>btw bedrag</t>
  </si>
  <si>
    <t>Privé kilometervergoeding</t>
  </si>
  <si>
    <t>Privé aantal kilometers per jaar</t>
  </si>
  <si>
    <t>Uw inkomstenbelastingschijf</t>
  </si>
  <si>
    <t>Alles incl. btw invullen, ook de leaseprijs</t>
  </si>
  <si>
    <t>Afhankelijk van auto: 0%, 4%, 7%, 14%, 20% of 25%</t>
  </si>
  <si>
    <t>Zakelijk en privé rijden</t>
  </si>
  <si>
    <t>Privé kopen</t>
  </si>
  <si>
    <t>Dit rekenmodel gaat ervanuit dat de onderneming winst maakt tegen 25% VPB</t>
  </si>
  <si>
    <t>Per maand</t>
  </si>
  <si>
    <t>Per jaar</t>
  </si>
  <si>
    <t>Kopen zakelijk en privé rijden</t>
  </si>
  <si>
    <t>Leasen zakelijk en privé rijden</t>
  </si>
  <si>
    <t>VPB</t>
  </si>
  <si>
    <t>btw-teruggave</t>
  </si>
  <si>
    <t>Privé km vergoeding</t>
  </si>
  <si>
    <t>Onderhoud</t>
  </si>
  <si>
    <t>Verzekering</t>
  </si>
  <si>
    <t>Wegenbelasting</t>
  </si>
  <si>
    <t>Brandstof</t>
  </si>
  <si>
    <t>TOTAAL KOSTEN P/MND</t>
  </si>
  <si>
    <t>Belastingvoordeel</t>
  </si>
  <si>
    <t>36,55%, 40,8% of 52%</t>
  </si>
  <si>
    <t xml:space="preserve">REKENMODEL 2017: 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</si>
</sst>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&quot;€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9"/>
      <color indexed="63"/>
      <name val="Calibri"/>
      <family val="2"/>
    </font>
    <font>
      <sz val="9"/>
      <color indexed="23"/>
      <name val="Calibri"/>
      <family val="2"/>
    </font>
    <font>
      <b/>
      <i/>
      <sz val="9"/>
      <color indexed="63"/>
      <name val="Calibri"/>
      <family val="2"/>
    </font>
    <font>
      <b/>
      <i/>
      <sz val="11"/>
      <color indexed="63"/>
      <name val="Calibri"/>
      <family val="2"/>
    </font>
    <font>
      <b/>
      <i/>
      <sz val="9"/>
      <color indexed="23"/>
      <name val="Calibri"/>
      <family val="2"/>
    </font>
    <font>
      <sz val="9"/>
      <color indexed="63"/>
      <name val="Calibri"/>
      <family val="2"/>
    </font>
    <font>
      <sz val="8"/>
      <name val="Verdana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  <font>
      <sz val="11"/>
      <color theme="1" tint="0.2499800026416778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165" fontId="0" fillId="33" borderId="10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165" fontId="0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65" fontId="0" fillId="33" borderId="14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165" fontId="0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165" fontId="0" fillId="33" borderId="18" xfId="0" applyNumberFormat="1" applyFont="1" applyFill="1" applyBorder="1" applyAlignment="1">
      <alignment horizontal="center"/>
    </xf>
    <xf numFmtId="165" fontId="0" fillId="33" borderId="19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5" borderId="0" xfId="0" applyFont="1" applyFill="1" applyAlignment="1">
      <alignment/>
    </xf>
    <xf numFmtId="44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6" fontId="3" fillId="35" borderId="0" xfId="0" applyNumberFormat="1" applyFont="1" applyFill="1" applyAlignment="1">
      <alignment horizontal="right" wrapText="1"/>
    </xf>
    <xf numFmtId="6" fontId="3" fillId="35" borderId="0" xfId="0" applyNumberFormat="1" applyFont="1" applyFill="1" applyBorder="1" applyAlignment="1">
      <alignment horizontal="right" wrapText="1"/>
    </xf>
    <xf numFmtId="0" fontId="2" fillId="36" borderId="25" xfId="0" applyFont="1" applyFill="1" applyBorder="1" applyAlignment="1">
      <alignment/>
    </xf>
    <xf numFmtId="44" fontId="2" fillId="36" borderId="26" xfId="0" applyNumberFormat="1" applyFont="1" applyFill="1" applyBorder="1" applyAlignment="1">
      <alignment/>
    </xf>
    <xf numFmtId="44" fontId="2" fillId="36" borderId="25" xfId="0" applyNumberFormat="1" applyFont="1" applyFill="1" applyBorder="1" applyAlignment="1">
      <alignment/>
    </xf>
    <xf numFmtId="44" fontId="2" fillId="36" borderId="27" xfId="0" applyNumberFormat="1" applyFont="1" applyFill="1" applyBorder="1" applyAlignment="1">
      <alignment/>
    </xf>
    <xf numFmtId="44" fontId="2" fillId="36" borderId="28" xfId="0" applyNumberFormat="1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27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0" fillId="36" borderId="30" xfId="0" applyFont="1" applyFill="1" applyBorder="1" applyAlignment="1">
      <alignment/>
    </xf>
    <xf numFmtId="44" fontId="2" fillId="36" borderId="31" xfId="0" applyNumberFormat="1" applyFont="1" applyFill="1" applyBorder="1" applyAlignment="1">
      <alignment/>
    </xf>
    <xf numFmtId="0" fontId="2" fillId="36" borderId="15" xfId="0" applyFont="1" applyFill="1" applyBorder="1" applyAlignment="1">
      <alignment horizontal="center"/>
    </xf>
    <xf numFmtId="44" fontId="2" fillId="36" borderId="10" xfId="0" applyNumberFormat="1" applyFont="1" applyFill="1" applyBorder="1" applyAlignment="1">
      <alignment/>
    </xf>
    <xf numFmtId="44" fontId="2" fillId="36" borderId="16" xfId="0" applyNumberFormat="1" applyFont="1" applyFill="1" applyBorder="1" applyAlignment="1">
      <alignment/>
    </xf>
    <xf numFmtId="44" fontId="0" fillId="36" borderId="32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4" fontId="2" fillId="36" borderId="31" xfId="0" applyNumberFormat="1" applyFont="1" applyFill="1" applyBorder="1" applyAlignment="1">
      <alignment/>
    </xf>
    <xf numFmtId="4" fontId="0" fillId="36" borderId="15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0" fontId="0" fillId="36" borderId="32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2" fillId="36" borderId="16" xfId="0" applyNumberFormat="1" applyFont="1" applyFill="1" applyBorder="1" applyAlignment="1">
      <alignment/>
    </xf>
    <xf numFmtId="164" fontId="0" fillId="36" borderId="16" xfId="0" applyNumberFormat="1" applyFont="1" applyFill="1" applyBorder="1" applyAlignment="1">
      <alignment/>
    </xf>
    <xf numFmtId="4" fontId="0" fillId="36" borderId="31" xfId="0" applyNumberFormat="1" applyFont="1" applyFill="1" applyBorder="1" applyAlignment="1">
      <alignment/>
    </xf>
    <xf numFmtId="0" fontId="0" fillId="36" borderId="33" xfId="0" applyFont="1" applyFill="1" applyBorder="1" applyAlignment="1">
      <alignment/>
    </xf>
    <xf numFmtId="4" fontId="2" fillId="36" borderId="34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/>
    </xf>
    <xf numFmtId="0" fontId="2" fillId="36" borderId="32" xfId="0" applyFont="1" applyFill="1" applyBorder="1" applyAlignment="1">
      <alignment/>
    </xf>
    <xf numFmtId="0" fontId="2" fillId="36" borderId="35" xfId="0" applyFont="1" applyFill="1" applyBorder="1" applyAlignment="1">
      <alignment/>
    </xf>
    <xf numFmtId="4" fontId="2" fillId="36" borderId="36" xfId="0" applyNumberFormat="1" applyFont="1" applyFill="1" applyBorder="1" applyAlignment="1">
      <alignment/>
    </xf>
    <xf numFmtId="4" fontId="2" fillId="36" borderId="17" xfId="0" applyNumberFormat="1" applyFont="1" applyFill="1" applyBorder="1" applyAlignment="1">
      <alignment/>
    </xf>
    <xf numFmtId="4" fontId="2" fillId="36" borderId="18" xfId="0" applyNumberFormat="1" applyFont="1" applyFill="1" applyBorder="1" applyAlignment="1">
      <alignment/>
    </xf>
    <xf numFmtId="4" fontId="2" fillId="36" borderId="19" xfId="0" applyNumberFormat="1" applyFont="1" applyFill="1" applyBorder="1" applyAlignment="1">
      <alignment/>
    </xf>
    <xf numFmtId="0" fontId="2" fillId="36" borderId="37" xfId="0" applyFont="1" applyFill="1" applyBorder="1" applyAlignment="1">
      <alignment/>
    </xf>
    <xf numFmtId="164" fontId="2" fillId="36" borderId="18" xfId="0" applyNumberFormat="1" applyFont="1" applyFill="1" applyBorder="1" applyAlignment="1">
      <alignment/>
    </xf>
    <xf numFmtId="164" fontId="0" fillId="36" borderId="19" xfId="0" applyNumberFormat="1" applyFont="1" applyFill="1" applyBorder="1" applyAlignment="1">
      <alignment/>
    </xf>
    <xf numFmtId="0" fontId="35" fillId="36" borderId="31" xfId="43" applyFill="1" applyBorder="1" applyAlignment="1" applyProtection="1">
      <alignment/>
      <protection/>
    </xf>
    <xf numFmtId="164" fontId="0" fillId="37" borderId="11" xfId="0" applyNumberFormat="1" applyFont="1" applyFill="1" applyBorder="1" applyAlignment="1" applyProtection="1">
      <alignment horizontal="center"/>
      <protection locked="0"/>
    </xf>
    <xf numFmtId="164" fontId="0" fillId="37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center"/>
      <protection locked="0"/>
    </xf>
    <xf numFmtId="3" fontId="0" fillId="37" borderId="10" xfId="0" applyNumberFormat="1" applyFont="1" applyFill="1" applyBorder="1" applyAlignment="1" applyProtection="1">
      <alignment horizontal="center"/>
      <protection locked="0"/>
    </xf>
    <xf numFmtId="9" fontId="0" fillId="37" borderId="10" xfId="0" applyNumberFormat="1" applyFont="1" applyFill="1" applyBorder="1" applyAlignment="1" applyProtection="1">
      <alignment horizontal="center"/>
      <protection locked="0"/>
    </xf>
    <xf numFmtId="9" fontId="0" fillId="37" borderId="18" xfId="0" applyNumberFormat="1" applyFont="1" applyFill="1" applyBorder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center"/>
      <protection/>
    </xf>
    <xf numFmtId="0" fontId="0" fillId="35" borderId="0" xfId="0" applyFont="1" applyFill="1" applyAlignment="1" applyProtection="1">
      <alignment/>
      <protection/>
    </xf>
    <xf numFmtId="0" fontId="2" fillId="36" borderId="38" xfId="0" applyFont="1" applyFill="1" applyBorder="1" applyAlignment="1" applyProtection="1">
      <alignment/>
      <protection/>
    </xf>
    <xf numFmtId="0" fontId="2" fillId="36" borderId="38" xfId="0" applyFont="1" applyFill="1" applyBorder="1" applyAlignment="1" applyProtection="1">
      <alignment horizontal="center"/>
      <protection/>
    </xf>
    <xf numFmtId="0" fontId="2" fillId="36" borderId="39" xfId="0" applyFont="1" applyFill="1" applyBorder="1" applyAlignment="1" applyProtection="1">
      <alignment horizontal="center"/>
      <protection/>
    </xf>
    <xf numFmtId="0" fontId="2" fillId="36" borderId="40" xfId="0" applyFont="1" applyFill="1" applyBorder="1" applyAlignment="1" applyProtection="1">
      <alignment/>
      <protection/>
    </xf>
    <xf numFmtId="0" fontId="2" fillId="36" borderId="40" xfId="0" applyFont="1" applyFill="1" applyBorder="1" applyAlignment="1" applyProtection="1">
      <alignment horizontal="center"/>
      <protection/>
    </xf>
    <xf numFmtId="0" fontId="2" fillId="36" borderId="41" xfId="0" applyFont="1" applyFill="1" applyBorder="1" applyAlignment="1" applyProtection="1">
      <alignment horizontal="center"/>
      <protection/>
    </xf>
    <xf numFmtId="0" fontId="2" fillId="36" borderId="13" xfId="0" applyFont="1" applyFill="1" applyBorder="1" applyAlignment="1" applyProtection="1">
      <alignment/>
      <protection/>
    </xf>
    <xf numFmtId="164" fontId="0" fillId="36" borderId="23" xfId="0" applyNumberFormat="1" applyFont="1" applyFill="1" applyBorder="1" applyAlignment="1" applyProtection="1">
      <alignment horizontal="center"/>
      <protection/>
    </xf>
    <xf numFmtId="0" fontId="0" fillId="36" borderId="42" xfId="0" applyFont="1" applyFill="1" applyBorder="1" applyAlignment="1" applyProtection="1">
      <alignment/>
      <protection/>
    </xf>
    <xf numFmtId="0" fontId="2" fillId="36" borderId="15" xfId="0" applyFont="1" applyFill="1" applyBorder="1" applyAlignment="1" applyProtection="1">
      <alignment/>
      <protection/>
    </xf>
    <xf numFmtId="164" fontId="0" fillId="36" borderId="43" xfId="0" applyNumberFormat="1" applyFont="1" applyFill="1" applyBorder="1" applyAlignment="1" applyProtection="1">
      <alignment horizontal="center"/>
      <protection/>
    </xf>
    <xf numFmtId="0" fontId="0" fillId="36" borderId="31" xfId="0" applyFill="1" applyBorder="1" applyAlignment="1" applyProtection="1">
      <alignment/>
      <protection/>
    </xf>
    <xf numFmtId="0" fontId="0" fillId="36" borderId="43" xfId="0" applyFont="1" applyFill="1" applyBorder="1" applyAlignment="1" applyProtection="1">
      <alignment horizontal="center"/>
      <protection/>
    </xf>
    <xf numFmtId="0" fontId="0" fillId="36" borderId="31" xfId="0" applyFont="1" applyFill="1" applyBorder="1" applyAlignment="1" applyProtection="1">
      <alignment/>
      <protection/>
    </xf>
    <xf numFmtId="3" fontId="0" fillId="36" borderId="43" xfId="0" applyNumberFormat="1" applyFont="1" applyFill="1" applyBorder="1" applyAlignment="1" applyProtection="1">
      <alignment horizontal="center"/>
      <protection/>
    </xf>
    <xf numFmtId="9" fontId="0" fillId="36" borderId="43" xfId="0" applyNumberFormat="1" applyFont="1" applyFill="1" applyBorder="1" applyAlignment="1" applyProtection="1">
      <alignment horizontal="center"/>
      <protection/>
    </xf>
    <xf numFmtId="0" fontId="2" fillId="36" borderId="17" xfId="0" applyFont="1" applyFill="1" applyBorder="1" applyAlignment="1" applyProtection="1">
      <alignment/>
      <protection/>
    </xf>
    <xf numFmtId="9" fontId="0" fillId="36" borderId="44" xfId="0" applyNumberFormat="1" applyFont="1" applyFill="1" applyBorder="1" applyAlignment="1" applyProtection="1">
      <alignment horizontal="center"/>
      <protection/>
    </xf>
    <xf numFmtId="0" fontId="0" fillId="36" borderId="36" xfId="0" applyFill="1" applyBorder="1" applyAlignment="1" applyProtection="1">
      <alignment/>
      <protection/>
    </xf>
    <xf numFmtId="0" fontId="32" fillId="35" borderId="0" xfId="0" applyFont="1" applyFill="1" applyAlignment="1" applyProtection="1">
      <alignment/>
      <protection/>
    </xf>
    <xf numFmtId="4" fontId="0" fillId="36" borderId="10" xfId="0" applyNumberFormat="1" applyFill="1" applyBorder="1" applyAlignment="1">
      <alignment/>
    </xf>
    <xf numFmtId="0" fontId="0" fillId="36" borderId="32" xfId="0" applyFill="1" applyBorder="1" applyAlignment="1">
      <alignment/>
    </xf>
    <xf numFmtId="0" fontId="10" fillId="35" borderId="0" xfId="0" applyFont="1" applyFill="1" applyAlignment="1">
      <alignment/>
    </xf>
    <xf numFmtId="0" fontId="47" fillId="35" borderId="0" xfId="0" applyFont="1" applyFill="1" applyAlignment="1" applyProtection="1">
      <alignment/>
      <protection/>
    </xf>
    <xf numFmtId="0" fontId="11" fillId="33" borderId="12" xfId="0" applyFont="1" applyFill="1" applyBorder="1" applyAlignment="1">
      <alignment/>
    </xf>
    <xf numFmtId="0" fontId="48" fillId="34" borderId="0" xfId="0" applyFont="1" applyFill="1" applyAlignment="1">
      <alignment/>
    </xf>
    <xf numFmtId="165" fontId="48" fillId="34" borderId="0" xfId="0" applyNumberFormat="1" applyFont="1" applyFill="1" applyAlignment="1">
      <alignment/>
    </xf>
    <xf numFmtId="44" fontId="4" fillId="35" borderId="0" xfId="0" applyNumberFormat="1" applyFont="1" applyFill="1" applyBorder="1" applyAlignment="1">
      <alignment wrapText="1"/>
    </xf>
    <xf numFmtId="0" fontId="0" fillId="35" borderId="0" xfId="0" applyFont="1" applyFill="1" applyBorder="1" applyAlignment="1">
      <alignment/>
    </xf>
    <xf numFmtId="10" fontId="5" fillId="35" borderId="0" xfId="0" applyNumberFormat="1" applyFont="1" applyFill="1" applyBorder="1" applyAlignment="1">
      <alignment wrapText="1"/>
    </xf>
    <xf numFmtId="44" fontId="6" fillId="35" borderId="0" xfId="0" applyNumberFormat="1" applyFont="1" applyFill="1" applyBorder="1" applyAlignment="1">
      <alignment wrapText="1"/>
    </xf>
    <xf numFmtId="6" fontId="7" fillId="35" borderId="0" xfId="0" applyNumberFormat="1" applyFont="1" applyFill="1" applyBorder="1" applyAlignment="1">
      <alignment horizontal="right" wrapText="1"/>
    </xf>
    <xf numFmtId="0" fontId="8" fillId="35" borderId="0" xfId="0" applyFont="1" applyFill="1" applyBorder="1" applyAlignment="1">
      <alignment wrapText="1"/>
    </xf>
    <xf numFmtId="0" fontId="9" fillId="35" borderId="0" xfId="0" applyFont="1" applyFill="1" applyBorder="1" applyAlignment="1">
      <alignment wrapText="1"/>
    </xf>
    <xf numFmtId="44" fontId="2" fillId="35" borderId="0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8" borderId="45" xfId="0" applyFont="1" applyFill="1" applyBorder="1" applyAlignment="1">
      <alignment/>
    </xf>
    <xf numFmtId="0" fontId="2" fillId="38" borderId="32" xfId="0" applyFont="1" applyFill="1" applyBorder="1" applyAlignment="1">
      <alignment/>
    </xf>
    <xf numFmtId="0" fontId="2" fillId="38" borderId="37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vzr.nl/" TargetMode="External" /><Relationship Id="rId3" Type="http://schemas.openxmlformats.org/officeDocument/2006/relationships/hyperlink" Target="http://www.vzr.nl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verenigingautovandezaak.nl/" TargetMode="External" /><Relationship Id="rId3" Type="http://schemas.openxmlformats.org/officeDocument/2006/relationships/hyperlink" Target="http://www.verenigingautovandezaak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3</xdr:col>
      <xdr:colOff>238125</xdr:colOff>
      <xdr:row>6</xdr:row>
      <xdr:rowOff>19050</xdr:rowOff>
    </xdr:to>
    <xdr:pic>
      <xdr:nvPicPr>
        <xdr:cNvPr id="1" name="Afbeelding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34766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7</xdr:row>
      <xdr:rowOff>104775</xdr:rowOff>
    </xdr:to>
    <xdr:pic>
      <xdr:nvPicPr>
        <xdr:cNvPr id="1" name="Picture 1" descr="Vereniging Auto van de zaak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052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rectlease.nl/" TargetMode="External" /><Relationship Id="rId2" Type="http://schemas.openxmlformats.org/officeDocument/2006/relationships/hyperlink" Target="http://www.independer.nl/" TargetMode="External" /><Relationship Id="rId3" Type="http://schemas.openxmlformats.org/officeDocument/2006/relationships/hyperlink" Target="http://www.belastingdienst.nl/reken/motorrijtuigenbelasting/" TargetMode="External" /><Relationship Id="rId4" Type="http://schemas.openxmlformats.org/officeDocument/2006/relationships/hyperlink" Target="http://www.autotrack.nl/owa_dima/owa/!att_occsearch.search" TargetMode="External" /><Relationship Id="rId5" Type="http://schemas.openxmlformats.org/officeDocument/2006/relationships/hyperlink" Target="http://www.nu.nl/brandstof/" TargetMode="External" /><Relationship Id="rId6" Type="http://schemas.openxmlformats.org/officeDocument/2006/relationships/hyperlink" Target="http://www.autotrack.nl/owa_dima/owa/!att_occsearch.search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6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2.421875" style="78" customWidth="1"/>
    <col min="2" max="2" width="27.421875" style="76" customWidth="1"/>
    <col min="3" max="3" width="21.421875" style="77" customWidth="1"/>
    <col min="4" max="4" width="19.140625" style="77" customWidth="1"/>
    <col min="5" max="5" width="55.421875" style="78" customWidth="1"/>
    <col min="6" max="16384" width="9.140625" style="78" customWidth="1"/>
  </cols>
  <sheetData>
    <row r="2" ht="15"/>
    <row r="3" ht="21">
      <c r="E3" s="102" t="s">
        <v>73</v>
      </c>
    </row>
    <row r="4" ht="21">
      <c r="E4" s="102" t="s">
        <v>44</v>
      </c>
    </row>
    <row r="5" ht="15"/>
    <row r="6" ht="15">
      <c r="B6" s="98"/>
    </row>
    <row r="7" ht="15.75" thickBot="1"/>
    <row r="8" spans="2:5" s="76" customFormat="1" ht="15">
      <c r="B8" s="79" t="s">
        <v>30</v>
      </c>
      <c r="C8" s="80" t="s">
        <v>32</v>
      </c>
      <c r="D8" s="81" t="s">
        <v>20</v>
      </c>
      <c r="E8" s="79" t="s">
        <v>23</v>
      </c>
    </row>
    <row r="9" spans="2:5" s="76" customFormat="1" ht="15.75" thickBot="1">
      <c r="B9" s="82" t="s">
        <v>31</v>
      </c>
      <c r="C9" s="83" t="s">
        <v>33</v>
      </c>
      <c r="D9" s="84" t="s">
        <v>43</v>
      </c>
      <c r="E9" s="82"/>
    </row>
    <row r="10" spans="2:5" ht="15">
      <c r="B10" s="85" t="s">
        <v>14</v>
      </c>
      <c r="C10" s="70">
        <v>0</v>
      </c>
      <c r="D10" s="86">
        <v>42500</v>
      </c>
      <c r="E10" s="87"/>
    </row>
    <row r="11" spans="2:5" ht="15">
      <c r="B11" s="88" t="s">
        <v>5</v>
      </c>
      <c r="C11" s="71">
        <v>0</v>
      </c>
      <c r="D11" s="89">
        <v>21500</v>
      </c>
      <c r="E11" s="90" t="s">
        <v>47</v>
      </c>
    </row>
    <row r="12" spans="2:5" ht="15">
      <c r="B12" s="88" t="s">
        <v>50</v>
      </c>
      <c r="C12" s="71">
        <v>0</v>
      </c>
      <c r="D12" s="89">
        <v>2473</v>
      </c>
      <c r="E12" s="90" t="s">
        <v>48</v>
      </c>
    </row>
    <row r="13" spans="2:5" ht="15">
      <c r="B13" s="88" t="s">
        <v>8</v>
      </c>
      <c r="C13" s="72">
        <v>0</v>
      </c>
      <c r="D13" s="91">
        <v>3</v>
      </c>
      <c r="E13" s="92"/>
    </row>
    <row r="14" spans="2:5" ht="15">
      <c r="B14" s="88" t="s">
        <v>6</v>
      </c>
      <c r="C14" s="71">
        <v>0</v>
      </c>
      <c r="D14" s="89">
        <v>11000</v>
      </c>
      <c r="E14" s="90" t="s">
        <v>49</v>
      </c>
    </row>
    <row r="15" spans="2:5" ht="15">
      <c r="B15" s="88" t="s">
        <v>4</v>
      </c>
      <c r="C15" s="73">
        <v>0</v>
      </c>
      <c r="D15" s="93">
        <v>40000</v>
      </c>
      <c r="E15" s="92"/>
    </row>
    <row r="16" spans="2:5" ht="15">
      <c r="B16" s="88" t="s">
        <v>3</v>
      </c>
      <c r="C16" s="71">
        <v>0</v>
      </c>
      <c r="D16" s="89">
        <v>1.3</v>
      </c>
      <c r="E16" s="69" t="s">
        <v>27</v>
      </c>
    </row>
    <row r="17" spans="2:5" ht="15">
      <c r="B17" s="88" t="s">
        <v>46</v>
      </c>
      <c r="C17" s="72">
        <v>0</v>
      </c>
      <c r="D17" s="91">
        <v>18</v>
      </c>
      <c r="E17" s="69" t="s">
        <v>26</v>
      </c>
    </row>
    <row r="18" spans="2:5" ht="15">
      <c r="B18" s="88" t="s">
        <v>34</v>
      </c>
      <c r="C18" s="71">
        <v>0</v>
      </c>
      <c r="D18" s="89">
        <v>1500</v>
      </c>
      <c r="E18" s="69" t="s">
        <v>25</v>
      </c>
    </row>
    <row r="19" spans="2:5" ht="15">
      <c r="B19" s="88" t="s">
        <v>35</v>
      </c>
      <c r="C19" s="71">
        <v>0</v>
      </c>
      <c r="D19" s="89">
        <v>690</v>
      </c>
      <c r="E19" s="69" t="s">
        <v>24</v>
      </c>
    </row>
    <row r="20" spans="2:5" ht="15">
      <c r="B20" s="88" t="s">
        <v>36</v>
      </c>
      <c r="C20" s="71">
        <v>0</v>
      </c>
      <c r="D20" s="89">
        <v>3000</v>
      </c>
      <c r="E20" s="69" t="s">
        <v>26</v>
      </c>
    </row>
    <row r="21" spans="2:5" ht="15">
      <c r="B21" s="88" t="s">
        <v>51</v>
      </c>
      <c r="C21" s="71">
        <v>0</v>
      </c>
      <c r="D21" s="89">
        <v>0.19</v>
      </c>
      <c r="E21" s="92"/>
    </row>
    <row r="22" spans="2:5" ht="15">
      <c r="B22" s="88" t="s">
        <v>52</v>
      </c>
      <c r="C22" s="73">
        <v>0</v>
      </c>
      <c r="D22" s="93">
        <v>30000</v>
      </c>
      <c r="E22" s="92"/>
    </row>
    <row r="23" spans="2:5" ht="15">
      <c r="B23" s="88" t="s">
        <v>13</v>
      </c>
      <c r="C23" s="71">
        <v>0</v>
      </c>
      <c r="D23" s="89">
        <v>1400</v>
      </c>
      <c r="E23" s="69" t="s">
        <v>28</v>
      </c>
    </row>
    <row r="24" spans="2:5" ht="15">
      <c r="B24" s="88" t="s">
        <v>17</v>
      </c>
      <c r="C24" s="74">
        <v>0</v>
      </c>
      <c r="D24" s="94">
        <v>0.25</v>
      </c>
      <c r="E24" s="90" t="s">
        <v>55</v>
      </c>
    </row>
    <row r="25" spans="2:5" ht="15.75" thickBot="1">
      <c r="B25" s="95" t="s">
        <v>53</v>
      </c>
      <c r="C25" s="75">
        <v>0</v>
      </c>
      <c r="D25" s="96">
        <v>0.52</v>
      </c>
      <c r="E25" s="97" t="s">
        <v>72</v>
      </c>
    </row>
    <row r="26" spans="2:4" ht="15">
      <c r="B26" s="98" t="s">
        <v>54</v>
      </c>
      <c r="C26" s="78"/>
      <c r="D26" s="78"/>
    </row>
    <row r="27" spans="3:5" ht="15">
      <c r="C27" s="78"/>
      <c r="D27" s="78"/>
      <c r="E27" s="101"/>
    </row>
    <row r="28" spans="3:4" ht="15">
      <c r="C28" s="78"/>
      <c r="D28" s="78"/>
    </row>
    <row r="29" spans="3:4" ht="15">
      <c r="C29" s="78"/>
      <c r="D29" s="78"/>
    </row>
    <row r="30" spans="3:4" ht="15">
      <c r="C30" s="78"/>
      <c r="D30" s="78"/>
    </row>
    <row r="31" spans="3:4" ht="15">
      <c r="C31" s="78"/>
      <c r="D31" s="78"/>
    </row>
    <row r="32" spans="3:4" ht="15">
      <c r="C32" s="78"/>
      <c r="D32" s="78"/>
    </row>
    <row r="33" spans="3:4" ht="15">
      <c r="C33" s="78"/>
      <c r="D33" s="78"/>
    </row>
    <row r="34" spans="3:4" ht="15">
      <c r="C34" s="78"/>
      <c r="D34" s="78"/>
    </row>
    <row r="35" spans="3:4" ht="15">
      <c r="C35" s="78"/>
      <c r="D35" s="78"/>
    </row>
    <row r="36" spans="3:4" ht="15">
      <c r="C36" s="78"/>
      <c r="D36" s="78"/>
    </row>
  </sheetData>
  <sheetProtection/>
  <hyperlinks>
    <hyperlink ref="E23" r:id="rId1" display="www.directlease.nl"/>
    <hyperlink ref="E19" r:id="rId2" display="www.independer.nl"/>
    <hyperlink ref="E18" r:id="rId3" display="www.belastingdienst.nl/reken/motorrijtuigenbelasting/"/>
    <hyperlink ref="E17" r:id="rId4" display="www.autotrack.nl/owa_dima/owa/!att_occsearch.search"/>
    <hyperlink ref="E16" r:id="rId5" display="www.nu.nl/brandstof/"/>
    <hyperlink ref="E20" r:id="rId6" display="www.autotrack.nl/owa_dima/owa/!att_occsearch.search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C10:K26"/>
  <sheetViews>
    <sheetView showGridLines="0" zoomScalePageLayoutView="0" workbookViewId="0" topLeftCell="A7">
      <selection activeCell="F11" sqref="F11"/>
    </sheetView>
  </sheetViews>
  <sheetFormatPr defaultColWidth="9.140625" defaultRowHeight="15"/>
  <cols>
    <col min="1" max="2" width="9.140625" style="2" customWidth="1"/>
    <col min="3" max="3" width="14.421875" style="2" customWidth="1"/>
    <col min="4" max="4" width="22.8515625" style="2" customWidth="1"/>
    <col min="5" max="5" width="13.7109375" style="2" customWidth="1"/>
    <col min="6" max="6" width="15.421875" style="2" customWidth="1"/>
    <col min="7" max="7" width="21.140625" style="3" customWidth="1"/>
    <col min="8" max="8" width="22.421875" style="2" customWidth="1"/>
    <col min="9" max="9" width="10.7109375" style="2" customWidth="1"/>
    <col min="10" max="16384" width="9.140625" style="2" customWidth="1"/>
  </cols>
  <sheetData>
    <row r="1" ht="15"/>
    <row r="2" ht="15"/>
    <row r="3" ht="15"/>
    <row r="4" ht="15"/>
    <row r="5" ht="15"/>
    <row r="6" ht="8.25" customHeight="1"/>
    <row r="7" ht="15"/>
    <row r="8" ht="15"/>
    <row r="9" ht="15.75" thickBot="1"/>
    <row r="10" spans="3:6" s="3" customFormat="1" ht="21.75" thickBot="1">
      <c r="C10" s="103" t="s">
        <v>21</v>
      </c>
      <c r="D10" s="5"/>
      <c r="E10" s="6" t="s">
        <v>59</v>
      </c>
      <c r="F10" s="6" t="s">
        <v>60</v>
      </c>
    </row>
    <row r="11" spans="3:7" ht="15">
      <c r="C11" s="7" t="s">
        <v>57</v>
      </c>
      <c r="D11" s="115" t="s">
        <v>56</v>
      </c>
      <c r="E11" s="4" t="e">
        <f>Onderbouwing!C19</f>
        <v>#DIV/0!</v>
      </c>
      <c r="F11" s="8" t="e">
        <f>E11*12</f>
        <v>#DIV/0!</v>
      </c>
      <c r="G11" s="2"/>
    </row>
    <row r="12" spans="3:7" ht="15">
      <c r="C12" s="9" t="s">
        <v>40</v>
      </c>
      <c r="D12" s="116" t="s">
        <v>56</v>
      </c>
      <c r="E12" s="1" t="e">
        <f>Onderbouwing!F18</f>
        <v>#DIV/0!</v>
      </c>
      <c r="F12" s="10" t="e">
        <f>E12*12</f>
        <v>#DIV/0!</v>
      </c>
      <c r="G12" s="2"/>
    </row>
    <row r="13" spans="3:7" ht="15">
      <c r="C13" s="9" t="s">
        <v>40</v>
      </c>
      <c r="D13" s="116" t="s">
        <v>41</v>
      </c>
      <c r="E13" s="1" t="e">
        <f>Onderbouwing!F19</f>
        <v>#DIV/0!</v>
      </c>
      <c r="F13" s="10" t="e">
        <f>E13*12</f>
        <v>#DIV/0!</v>
      </c>
      <c r="G13" s="2"/>
    </row>
    <row r="14" spans="3:7" ht="15">
      <c r="C14" s="9" t="s">
        <v>42</v>
      </c>
      <c r="D14" s="116" t="s">
        <v>56</v>
      </c>
      <c r="E14" s="1">
        <f>Onderbouwing!H18</f>
        <v>0</v>
      </c>
      <c r="F14" s="10">
        <f>E14*12</f>
        <v>0</v>
      </c>
      <c r="G14" s="2"/>
    </row>
    <row r="15" spans="3:7" ht="15.75" thickBot="1">
      <c r="C15" s="11" t="s">
        <v>42</v>
      </c>
      <c r="D15" s="117" t="s">
        <v>41</v>
      </c>
      <c r="E15" s="12">
        <f>Onderbouwing!H19</f>
        <v>0</v>
      </c>
      <c r="F15" s="13">
        <f>E15*12</f>
        <v>0</v>
      </c>
      <c r="G15" s="2"/>
    </row>
    <row r="19" spans="3:7" ht="15">
      <c r="C19" s="15" t="s">
        <v>22</v>
      </c>
      <c r="D19" s="16"/>
      <c r="E19" s="16"/>
      <c r="F19" s="16"/>
      <c r="G19" s="22"/>
    </row>
    <row r="20" spans="3:7" ht="15">
      <c r="C20" s="17" t="s">
        <v>58</v>
      </c>
      <c r="D20" s="18"/>
      <c r="E20" s="18"/>
      <c r="F20" s="18"/>
      <c r="G20" s="14"/>
    </row>
    <row r="21" spans="3:7" ht="15">
      <c r="C21" s="19" t="s">
        <v>29</v>
      </c>
      <c r="D21" s="14"/>
      <c r="E21" s="14"/>
      <c r="F21" s="14"/>
      <c r="G21" s="14"/>
    </row>
    <row r="22" spans="3:7" ht="15">
      <c r="C22" s="20"/>
      <c r="D22" s="21"/>
      <c r="E22" s="21"/>
      <c r="F22" s="21"/>
      <c r="G22" s="21"/>
    </row>
    <row r="25" spans="8:11" ht="15">
      <c r="H25" s="105"/>
      <c r="I25" s="105"/>
      <c r="J25" s="104"/>
      <c r="K25" s="104"/>
    </row>
    <row r="26" spans="8:11" ht="15">
      <c r="H26" s="104"/>
      <c r="I26" s="104"/>
      <c r="J26" s="104"/>
      <c r="K26" s="104"/>
    </row>
  </sheetData>
  <sheetProtection selectLockedCells="1" selectUnlockedCells="1"/>
  <conditionalFormatting sqref="E11:E15">
    <cfRule type="top10" priority="2" dxfId="0" rank="1" bottom="1"/>
  </conditionalFormatting>
  <conditionalFormatting sqref="F11:F15">
    <cfRule type="top10" priority="1" dxfId="0" stopIfTrue="1" rank="1" bottom="1"/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8"/>
  <sheetViews>
    <sheetView zoomScalePageLayoutView="0" workbookViewId="0" topLeftCell="A1">
      <selection activeCell="K18" sqref="K18"/>
    </sheetView>
  </sheetViews>
  <sheetFormatPr defaultColWidth="9.140625" defaultRowHeight="15"/>
  <cols>
    <col min="1" max="1" width="2.140625" style="23" customWidth="1"/>
    <col min="2" max="2" width="24.00390625" style="23" customWidth="1"/>
    <col min="3" max="3" width="13.421875" style="24" customWidth="1"/>
    <col min="4" max="4" width="15.28125" style="24" customWidth="1"/>
    <col min="5" max="5" width="13.421875" style="24" customWidth="1"/>
    <col min="6" max="6" width="20.421875" style="25" customWidth="1"/>
    <col min="7" max="7" width="34.8515625" style="23" customWidth="1"/>
    <col min="8" max="8" width="12.421875" style="23" customWidth="1"/>
    <col min="9" max="9" width="13.7109375" style="23" customWidth="1"/>
    <col min="10" max="10" width="9.28125" style="23" bestFit="1" customWidth="1"/>
    <col min="11" max="11" width="9.421875" style="23" bestFit="1" customWidth="1"/>
    <col min="12" max="16384" width="9.140625" style="23" customWidth="1"/>
  </cols>
  <sheetData>
    <row r="1" ht="15.75" thickBot="1"/>
    <row r="2" spans="2:9" s="25" customFormat="1" ht="15">
      <c r="B2" s="28" t="s">
        <v>45</v>
      </c>
      <c r="C2" s="29" t="s">
        <v>9</v>
      </c>
      <c r="D2" s="30" t="s">
        <v>10</v>
      </c>
      <c r="E2" s="31"/>
      <c r="F2" s="32"/>
      <c r="G2" s="33" t="s">
        <v>18</v>
      </c>
      <c r="H2" s="34"/>
      <c r="I2" s="35"/>
    </row>
    <row r="3" spans="2:9" ht="15">
      <c r="B3" s="36"/>
      <c r="C3" s="37"/>
      <c r="D3" s="38" t="s">
        <v>2</v>
      </c>
      <c r="E3" s="39" t="s">
        <v>63</v>
      </c>
      <c r="F3" s="40" t="s">
        <v>71</v>
      </c>
      <c r="G3" s="41"/>
      <c r="H3" s="42"/>
      <c r="I3" s="43"/>
    </row>
    <row r="4" spans="2:9" ht="15">
      <c r="B4" s="44" t="s">
        <v>11</v>
      </c>
      <c r="C4" s="37"/>
      <c r="D4" s="45"/>
      <c r="E4" s="39"/>
      <c r="F4" s="40" t="s">
        <v>1</v>
      </c>
      <c r="G4" s="41"/>
      <c r="H4" s="42"/>
      <c r="I4" s="43" t="s">
        <v>1</v>
      </c>
    </row>
    <row r="5" spans="2:9" ht="15">
      <c r="B5" s="36" t="s">
        <v>5</v>
      </c>
      <c r="C5" s="46">
        <f>Gegevens!C11</f>
        <v>0</v>
      </c>
      <c r="D5" s="47" t="e">
        <f>Gegevens!C12/Gegevens!C13</f>
        <v>#DIV/0!</v>
      </c>
      <c r="E5" s="48" t="e">
        <f>25%*C7</f>
        <v>#DIV/0!</v>
      </c>
      <c r="F5" s="49" t="e">
        <f>D5+E5</f>
        <v>#DIV/0!</v>
      </c>
      <c r="G5" s="100" t="s">
        <v>37</v>
      </c>
      <c r="H5" s="51">
        <f>Gegevens!C23</f>
        <v>0</v>
      </c>
      <c r="I5" s="52">
        <f>H5*12</f>
        <v>0</v>
      </c>
    </row>
    <row r="6" spans="2:9" ht="15">
      <c r="B6" s="36" t="s">
        <v>6</v>
      </c>
      <c r="C6" s="46">
        <f>Gegevens!C14</f>
        <v>0</v>
      </c>
      <c r="D6" s="47" t="e">
        <f>D5/(C5/C6)/Gegevens!C13</f>
        <v>#DIV/0!</v>
      </c>
      <c r="E6" s="48"/>
      <c r="F6" s="49" t="e">
        <f>D6</f>
        <v>#DIV/0!</v>
      </c>
      <c r="G6" s="100" t="s">
        <v>64</v>
      </c>
      <c r="H6" s="51">
        <f>H5-H5/121%</f>
        <v>0</v>
      </c>
      <c r="I6" s="52"/>
    </row>
    <row r="7" spans="2:9" ht="15">
      <c r="B7" s="36" t="s">
        <v>7</v>
      </c>
      <c r="C7" s="46" t="e">
        <f>(C5-C6)/Gegevens!C13</f>
        <v>#DIV/0!</v>
      </c>
      <c r="D7" s="47"/>
      <c r="E7" s="48"/>
      <c r="F7" s="49"/>
      <c r="G7" s="100" t="s">
        <v>63</v>
      </c>
      <c r="H7" s="51">
        <f>(H5-H6)*25%</f>
        <v>0</v>
      </c>
      <c r="I7" s="53"/>
    </row>
    <row r="8" spans="2:9" ht="15">
      <c r="B8" s="36"/>
      <c r="C8" s="46"/>
      <c r="D8" s="47"/>
      <c r="E8" s="48"/>
      <c r="F8" s="49"/>
      <c r="G8" s="100"/>
      <c r="H8" s="51"/>
      <c r="I8" s="53"/>
    </row>
    <row r="9" spans="2:9" ht="15">
      <c r="B9" s="44" t="s">
        <v>12</v>
      </c>
      <c r="C9" s="46"/>
      <c r="D9" s="47"/>
      <c r="E9" s="48"/>
      <c r="F9" s="49"/>
      <c r="G9" s="50"/>
      <c r="H9" s="51"/>
      <c r="I9" s="53"/>
    </row>
    <row r="10" spans="2:9" ht="15">
      <c r="B10" s="36" t="s">
        <v>69</v>
      </c>
      <c r="C10" s="46" t="e">
        <f>(Gegevens!C15/Gegevens!C17)*Gegevens!C16</f>
        <v>#DIV/0!</v>
      </c>
      <c r="D10" s="47" t="e">
        <f>C10-C10/121%</f>
        <v>#DIV/0!</v>
      </c>
      <c r="E10" s="48" t="e">
        <f>20%*(C10-D10)</f>
        <v>#DIV/0!</v>
      </c>
      <c r="F10" s="49" t="e">
        <f>D10+E10</f>
        <v>#DIV/0!</v>
      </c>
      <c r="G10" s="50"/>
      <c r="H10" s="51"/>
      <c r="I10" s="53"/>
    </row>
    <row r="11" spans="2:9" ht="15">
      <c r="B11" s="36" t="s">
        <v>68</v>
      </c>
      <c r="C11" s="46">
        <f>Gegevens!C18</f>
        <v>0</v>
      </c>
      <c r="D11" s="47"/>
      <c r="E11" s="48">
        <f>20%*C11</f>
        <v>0</v>
      </c>
      <c r="F11" s="49">
        <f>D11+E11</f>
        <v>0</v>
      </c>
      <c r="G11" s="50"/>
      <c r="H11" s="51"/>
      <c r="I11" s="53"/>
    </row>
    <row r="12" spans="2:9" ht="15">
      <c r="B12" s="36" t="s">
        <v>67</v>
      </c>
      <c r="C12" s="46">
        <f>Gegevens!C19</f>
        <v>0</v>
      </c>
      <c r="D12" s="47">
        <f>C12-C12/106%</f>
        <v>0</v>
      </c>
      <c r="E12" s="48">
        <f>20%*(C12-D12)</f>
        <v>0</v>
      </c>
      <c r="F12" s="49">
        <f>D12+E12</f>
        <v>0</v>
      </c>
      <c r="G12" s="50"/>
      <c r="H12" s="51"/>
      <c r="I12" s="53"/>
    </row>
    <row r="13" spans="2:9" ht="15">
      <c r="B13" s="36" t="s">
        <v>66</v>
      </c>
      <c r="C13" s="46">
        <f>Gegevens!C20</f>
        <v>0</v>
      </c>
      <c r="D13" s="47">
        <f>C13-C13/121%</f>
        <v>0</v>
      </c>
      <c r="E13" s="48">
        <f>20%*(C13-D13)</f>
        <v>0</v>
      </c>
      <c r="F13" s="49">
        <f>D13+E13</f>
        <v>0</v>
      </c>
      <c r="G13" s="50"/>
      <c r="H13" s="51"/>
      <c r="I13" s="53"/>
    </row>
    <row r="14" spans="2:9" ht="15">
      <c r="B14" s="44" t="s">
        <v>70</v>
      </c>
      <c r="C14" s="46" t="e">
        <f>(C7+C10+C11+C12+C13)/12</f>
        <v>#DIV/0!</v>
      </c>
      <c r="D14" s="47"/>
      <c r="E14" s="48"/>
      <c r="F14" s="49"/>
      <c r="G14" s="50"/>
      <c r="H14" s="51"/>
      <c r="I14" s="53"/>
    </row>
    <row r="15" spans="2:9" ht="15">
      <c r="B15" s="36"/>
      <c r="C15" s="54"/>
      <c r="D15" s="47"/>
      <c r="E15" s="48"/>
      <c r="F15" s="49"/>
      <c r="G15" s="50"/>
      <c r="H15" s="51"/>
      <c r="I15" s="53"/>
    </row>
    <row r="16" spans="2:9" ht="15">
      <c r="B16" s="44" t="s">
        <v>19</v>
      </c>
      <c r="C16" s="46"/>
      <c r="D16" s="47"/>
      <c r="E16" s="48"/>
      <c r="F16" s="49"/>
      <c r="G16" s="50"/>
      <c r="H16" s="51"/>
      <c r="I16" s="53"/>
    </row>
    <row r="17" spans="2:9" ht="15">
      <c r="B17" s="55" t="s">
        <v>15</v>
      </c>
      <c r="C17" s="56" t="s">
        <v>16</v>
      </c>
      <c r="D17" s="47"/>
      <c r="E17" s="99"/>
      <c r="F17" s="49">
        <f>Gegevens!C10*Gegevens!C24*Gegevens!C25</f>
        <v>0</v>
      </c>
      <c r="G17" s="50"/>
      <c r="H17" s="57">
        <f>Gegevens!C10*Gegevens!C24*Gegevens!C25</f>
        <v>0</v>
      </c>
      <c r="I17" s="53"/>
    </row>
    <row r="18" spans="2:9" ht="15">
      <c r="B18" s="55" t="s">
        <v>65</v>
      </c>
      <c r="C18" s="56">
        <f>(Gegevens!C22*Gegevens!C21)*20%</f>
        <v>0</v>
      </c>
      <c r="D18" s="58" t="s">
        <v>61</v>
      </c>
      <c r="E18" s="59"/>
      <c r="F18" s="49" t="e">
        <f>((C14+(F17/12))-(F5+F6+F10+F11+F12+F13)/12)</f>
        <v>#DIV/0!</v>
      </c>
      <c r="G18" s="60" t="s">
        <v>62</v>
      </c>
      <c r="H18" s="57">
        <f>H5-H6-H7+(H17/12)</f>
        <v>0</v>
      </c>
      <c r="I18" s="53"/>
    </row>
    <row r="19" spans="2:9" ht="15.75" thickBot="1">
      <c r="B19" s="61" t="s">
        <v>0</v>
      </c>
      <c r="C19" s="62" t="e">
        <f>(C7+C10+C11+C12+C13-C18)/12</f>
        <v>#DIV/0!</v>
      </c>
      <c r="D19" s="63" t="s">
        <v>39</v>
      </c>
      <c r="E19" s="64"/>
      <c r="F19" s="65" t="e">
        <f>C14-(F5+F6+F10+F11+F12+F13)/12</f>
        <v>#DIV/0!</v>
      </c>
      <c r="G19" s="66" t="s">
        <v>38</v>
      </c>
      <c r="H19" s="67">
        <f>H5-H6-H7</f>
        <v>0</v>
      </c>
      <c r="I19" s="68"/>
    </row>
    <row r="20" ht="15">
      <c r="F20" s="24"/>
    </row>
    <row r="21" ht="15">
      <c r="F21" s="23"/>
    </row>
    <row r="22" ht="15">
      <c r="F22" s="23"/>
    </row>
    <row r="23" ht="15">
      <c r="F23" s="23"/>
    </row>
    <row r="24" ht="15">
      <c r="F24" s="23"/>
    </row>
    <row r="25" ht="15">
      <c r="F25" s="23"/>
    </row>
    <row r="26" ht="15">
      <c r="F26" s="23"/>
    </row>
    <row r="27" ht="15">
      <c r="F27" s="23"/>
    </row>
    <row r="28" ht="15">
      <c r="F28" s="23"/>
    </row>
    <row r="29" ht="15">
      <c r="F29" s="23"/>
    </row>
    <row r="30" spans="6:7" ht="15">
      <c r="F30" s="23"/>
      <c r="G30" s="26"/>
    </row>
    <row r="31" spans="6:7" ht="15">
      <c r="F31" s="23"/>
      <c r="G31" s="26"/>
    </row>
    <row r="32" ht="15">
      <c r="I32" s="26"/>
    </row>
    <row r="33" spans="5:10" ht="15">
      <c r="E33" s="106"/>
      <c r="F33" s="27"/>
      <c r="G33" s="107"/>
      <c r="H33" s="107"/>
      <c r="I33" s="27"/>
      <c r="J33" s="107"/>
    </row>
    <row r="34" spans="5:10" ht="24.75" customHeight="1">
      <c r="E34" s="106"/>
      <c r="F34" s="27"/>
      <c r="G34" s="107"/>
      <c r="H34" s="108"/>
      <c r="I34" s="27"/>
      <c r="J34" s="107"/>
    </row>
    <row r="35" spans="5:10" ht="15">
      <c r="E35" s="109"/>
      <c r="F35" s="110"/>
      <c r="G35" s="107"/>
      <c r="H35" s="111"/>
      <c r="I35" s="110"/>
      <c r="J35" s="107"/>
    </row>
    <row r="36" spans="5:10" ht="24.75" customHeight="1">
      <c r="E36" s="106"/>
      <c r="F36" s="27"/>
      <c r="G36" s="107"/>
      <c r="H36" s="108"/>
      <c r="I36" s="27"/>
      <c r="J36" s="107"/>
    </row>
    <row r="37" spans="5:10" ht="15">
      <c r="E37" s="106"/>
      <c r="F37" s="27"/>
      <c r="G37" s="107"/>
      <c r="H37" s="112"/>
      <c r="I37" s="27"/>
      <c r="J37" s="107"/>
    </row>
    <row r="38" spans="5:10" ht="15">
      <c r="E38" s="113"/>
      <c r="F38" s="114"/>
      <c r="G38" s="107"/>
      <c r="H38" s="107"/>
      <c r="I38" s="107"/>
      <c r="J38" s="107"/>
    </row>
    <row r="39" ht="25.5" customHeight="1"/>
    <row r="40" ht="24" customHeight="1"/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Johnson Factory</cp:lastModifiedBy>
  <cp:lastPrinted>2014-02-04T21:33:10Z</cp:lastPrinted>
  <dcterms:created xsi:type="dcterms:W3CDTF">2008-12-11T20:55:08Z</dcterms:created>
  <dcterms:modified xsi:type="dcterms:W3CDTF">2017-04-03T09:47:34Z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0x010100CAD3DCFB8B78D048A9C1C8CAF2F1DF1C</vt:lpwstr>
  </property>
</Properties>
</file>